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 Ray\Dropbox\Mission Lift Executive\Mission Lift Consulting Firm\Professional Development\MAE 2019\"/>
    </mc:Choice>
  </mc:AlternateContent>
  <xr:revisionPtr revIDLastSave="0" documentId="13_ncr:1_{0E369AD1-5FBF-49AD-9DF6-2F79E26286CC}" xr6:coauthVersionLast="43" xr6:coauthVersionMax="43" xr10:uidLastSave="{00000000-0000-0000-0000-000000000000}"/>
  <bookViews>
    <workbookView xWindow="-96" yWindow="-96" windowWidth="23232" windowHeight="12552" xr2:uid="{00000000-000D-0000-FFFF-FFFF00000000}"/>
  </bookViews>
  <sheets>
    <sheet name="Budget Summary" sheetId="1" r:id="rId1"/>
    <sheet name="Approach - Scope of Work" sheetId="7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H6" i="1" s="1"/>
  <c r="H11" i="1" s="1"/>
  <c r="G11" i="1"/>
  <c r="F11" i="1"/>
  <c r="E11" i="1"/>
  <c r="I10" i="1"/>
  <c r="F43" i="7"/>
  <c r="K43" i="7"/>
  <c r="L43" i="7"/>
  <c r="L41" i="7"/>
  <c r="K41" i="7"/>
  <c r="K39" i="7"/>
  <c r="G34" i="7"/>
  <c r="L34" i="7"/>
  <c r="L26" i="7"/>
  <c r="G26" i="7"/>
  <c r="F26" i="7"/>
  <c r="G17" i="7"/>
  <c r="F17" i="7"/>
  <c r="K17" i="7"/>
  <c r="L17" i="7"/>
  <c r="J41" i="7"/>
  <c r="D11" i="1" l="1"/>
  <c r="K37" i="7"/>
  <c r="K38" i="7"/>
  <c r="K40" i="7" l="1"/>
  <c r="K20" i="7" l="1"/>
  <c r="J17" i="7"/>
  <c r="I17" i="7"/>
  <c r="H17" i="7"/>
  <c r="K5" i="7"/>
  <c r="G21" i="7"/>
  <c r="F22" i="7"/>
  <c r="I41" i="7" l="1"/>
  <c r="H41" i="7"/>
  <c r="G41" i="7"/>
  <c r="K25" i="7" l="1"/>
  <c r="K16" i="7"/>
  <c r="K15" i="7"/>
  <c r="K14" i="7"/>
  <c r="K12" i="7"/>
  <c r="K11" i="7"/>
  <c r="K10" i="7"/>
  <c r="K9" i="7"/>
  <c r="K7" i="7"/>
  <c r="K6" i="7"/>
  <c r="F41" i="7"/>
  <c r="H14" i="1" l="1"/>
  <c r="I16" i="1"/>
  <c r="I26" i="7"/>
  <c r="H26" i="7"/>
  <c r="I14" i="1" l="1"/>
  <c r="I18" i="1" s="1"/>
  <c r="H17" i="1"/>
  <c r="K22" i="7"/>
  <c r="J26" i="7"/>
  <c r="K21" i="7"/>
  <c r="K26" i="7" l="1"/>
  <c r="D17" i="1"/>
  <c r="F17" i="1"/>
  <c r="G17" i="1"/>
  <c r="K29" i="7"/>
  <c r="I17" i="1" l="1"/>
  <c r="E17" i="1"/>
  <c r="K32" i="7" l="1"/>
  <c r="D10" i="1" l="1"/>
  <c r="D9" i="1"/>
  <c r="D8" i="1" l="1"/>
  <c r="L44" i="7" l="1"/>
  <c r="K33" i="7"/>
  <c r="K31" i="7"/>
  <c r="K30" i="7"/>
  <c r="K34" i="7" s="1"/>
  <c r="K13" i="7"/>
  <c r="K8" i="7"/>
  <c r="G9" i="1" l="1"/>
  <c r="I34" i="7"/>
  <c r="I43" i="7" s="1"/>
  <c r="E10" i="1"/>
  <c r="E9" i="1"/>
  <c r="E8" i="1"/>
  <c r="E7" i="1"/>
  <c r="J34" i="7"/>
  <c r="J43" i="7" s="1"/>
  <c r="H34" i="7"/>
  <c r="H43" i="7" s="1"/>
  <c r="G43" i="7"/>
  <c r="F34" i="7"/>
  <c r="G7" i="1"/>
  <c r="G6" i="1"/>
  <c r="F6" i="1" l="1"/>
  <c r="F7" i="1"/>
  <c r="F9" i="1"/>
  <c r="I44" i="7"/>
  <c r="G10" i="1"/>
  <c r="K44" i="7"/>
  <c r="F8" i="1"/>
  <c r="H44" i="7"/>
  <c r="G8" i="1"/>
  <c r="J44" i="7"/>
  <c r="F10" i="1"/>
  <c r="H9" i="1" l="1"/>
  <c r="I9" i="1" s="1"/>
  <c r="H10" i="1"/>
  <c r="H8" i="1"/>
  <c r="I8" i="1" s="1"/>
  <c r="D7" i="1" l="1"/>
  <c r="G44" i="7" l="1"/>
  <c r="H7" i="1" l="1"/>
  <c r="I7" i="1" s="1"/>
  <c r="E6" i="1" l="1"/>
  <c r="F44" i="7" l="1"/>
  <c r="I6" i="1" l="1"/>
  <c r="I11" i="1" l="1"/>
  <c r="I19" i="1" s="1"/>
  <c r="I21" i="1" s="1"/>
</calcChain>
</file>

<file path=xl/sharedStrings.xml><?xml version="1.0" encoding="utf-8"?>
<sst xmlns="http://schemas.openxmlformats.org/spreadsheetml/2006/main" count="164" uniqueCount="128">
  <si>
    <t xml:space="preserve">Calculation </t>
  </si>
  <si>
    <t>DATA ANALYSIS</t>
  </si>
  <si>
    <t xml:space="preserve">REPORT WRITING &amp; PRESENTATION </t>
  </si>
  <si>
    <t xml:space="preserve">Personnel </t>
  </si>
  <si>
    <t xml:space="preserve">Non Personnel Cost </t>
  </si>
  <si>
    <t xml:space="preserve">Personnel Sub Total </t>
  </si>
  <si>
    <t xml:space="preserve">Non Personnel Sub Total </t>
  </si>
  <si>
    <t xml:space="preserve">Total Cost </t>
  </si>
  <si>
    <t xml:space="preserve">Phase 1  Planning </t>
  </si>
  <si>
    <t xml:space="preserve">Phase 4  Report Prep </t>
  </si>
  <si>
    <t xml:space="preserve">Phase 2 Data Collection </t>
  </si>
  <si>
    <t xml:space="preserve">Short Code </t>
  </si>
  <si>
    <t>DE</t>
  </si>
  <si>
    <t>GD</t>
  </si>
  <si>
    <t>DATA COLLECTION: Using Primary and Secondary Sources</t>
  </si>
  <si>
    <t xml:space="preserve">Days </t>
  </si>
  <si>
    <t xml:space="preserve">Hours </t>
  </si>
  <si>
    <t xml:space="preserve">PROJECT TOTAL </t>
  </si>
  <si>
    <t xml:space="preserve">ED </t>
  </si>
  <si>
    <t xml:space="preserve"> # of Days </t>
  </si>
  <si>
    <t xml:space="preserve">COST TOTAL </t>
  </si>
  <si>
    <t xml:space="preserve">3 hours </t>
  </si>
  <si>
    <t>ES</t>
  </si>
  <si>
    <t xml:space="preserve">EL </t>
  </si>
  <si>
    <t xml:space="preserve">Phase 4  Report  </t>
  </si>
  <si>
    <t xml:space="preserve">1 YEAR BUDGET </t>
  </si>
  <si>
    <t xml:space="preserve"> Lead Evaluator </t>
  </si>
  <si>
    <t>Graphic Design</t>
  </si>
  <si>
    <t xml:space="preserve">Editor </t>
  </si>
  <si>
    <t xml:space="preserve">Lead Evaluator </t>
  </si>
  <si>
    <t xml:space="preserve">6 hours of interview and 50 surveys </t>
  </si>
  <si>
    <t xml:space="preserve">4 hours </t>
  </si>
  <si>
    <t xml:space="preserve">2 hours </t>
  </si>
  <si>
    <t xml:space="preserve">25 hours </t>
  </si>
  <si>
    <t xml:space="preserve">1  hour x  bi- monthly  </t>
  </si>
  <si>
    <t xml:space="preserve">development,  client review </t>
  </si>
  <si>
    <t xml:space="preserve">Outcome </t>
  </si>
  <si>
    <t>Deadline</t>
  </si>
  <si>
    <t xml:space="preserve">Evaluation Cost  </t>
  </si>
  <si>
    <t xml:space="preserve">Phase 3 Data Analysis </t>
  </si>
  <si>
    <t xml:space="preserve">Rate / Day </t>
  </si>
  <si>
    <t xml:space="preserve">Total Days </t>
  </si>
  <si>
    <t>Research Assistant</t>
  </si>
  <si>
    <t xml:space="preserve">Assistant Evaluator </t>
  </si>
  <si>
    <t xml:space="preserve">Consistency on how to gather data and reduces bias </t>
  </si>
  <si>
    <t>Work out all the bugs</t>
  </si>
  <si>
    <t xml:space="preserve">DATA ANALYSIS SUBTOTAL </t>
  </si>
  <si>
    <t>DATA COLLECTION SUBTOTAL</t>
  </si>
  <si>
    <t xml:space="preserve">PLANNING SUBTOTAL </t>
  </si>
  <si>
    <t xml:space="preserve">Develops a longitudinal record of multi-year comparison </t>
  </si>
  <si>
    <t>Eliminates typos and obvious incorrect answers</t>
  </si>
  <si>
    <t xml:space="preserve">Reduces bias; Demonstrates common themes  </t>
  </si>
  <si>
    <t>Increase reliability of conclusions based on math rather than observation</t>
  </si>
  <si>
    <t>SUBTOTALS BY PERSONNEL</t>
  </si>
  <si>
    <t xml:space="preserve">Ensure program is being implemented as planned </t>
  </si>
  <si>
    <t>Increases understanding; Collaborative recommendations created</t>
  </si>
  <si>
    <t>Presents multiple year comparisons for public accountability and marketing; External evaluation increases future funding opportunities</t>
  </si>
  <si>
    <t xml:space="preserve">monthly </t>
  </si>
  <si>
    <t xml:space="preserve">Data Analysis Software: Qualtrics online survey software, N-Vivo and SPSS Subscription to research journals </t>
  </si>
  <si>
    <t xml:space="preserve">Secondary Evaluators </t>
  </si>
  <si>
    <t xml:space="preserve">Stakeholders know what success looks like and activities correspond to outcomes;  </t>
  </si>
  <si>
    <t xml:space="preserve">IN-KIND </t>
  </si>
  <si>
    <t xml:space="preserve">Obtain activities schedules and proof of completion </t>
  </si>
  <si>
    <t xml:space="preserve">Gives access to national best practices </t>
  </si>
  <si>
    <t xml:space="preserve">Why  Do This </t>
  </si>
  <si>
    <t xml:space="preserve">PLANNING &amp; DESIGN - Deliverable </t>
  </si>
  <si>
    <t xml:space="preserve">Quick monitor of performance and implementation </t>
  </si>
  <si>
    <t xml:space="preserve">Track community impact </t>
  </si>
  <si>
    <t xml:space="preserve">Data Entry </t>
  </si>
  <si>
    <t xml:space="preserve">Insure deadlines are met </t>
  </si>
  <si>
    <t xml:space="preserve">Be transparent to community &amp; grant compliance </t>
  </si>
  <si>
    <t xml:space="preserve">Local travel for local conference </t>
  </si>
  <si>
    <t xml:space="preserve">Become a member of the National Implementation Research Network and the Implementation Drivers: Competency Drivers, Organization Drivers, and Leadership Drivers are identified  
</t>
  </si>
  <si>
    <t xml:space="preserve">Item # </t>
  </si>
  <si>
    <t>Literature Review to find similar comparison group and performance standard</t>
  </si>
  <si>
    <t xml:space="preserve">Develop an evaluation plan that includes process and outcome indicators.  Include and outcome chart that show what is being measure, data source and frequency </t>
  </si>
  <si>
    <t>Participate in the monthly benchmark meeting with Learning committee meetings with improvement cycle:  plan, do, review, act</t>
  </si>
  <si>
    <t xml:space="preserve">Online database creation and support </t>
  </si>
  <si>
    <t xml:space="preserve">Review grant and contract </t>
  </si>
  <si>
    <t xml:space="preserve">Be on the same page </t>
  </si>
  <si>
    <t xml:space="preserve">Train staff on finalized evaluation plan and data collection methods </t>
  </si>
  <si>
    <t xml:space="preserve">Ability to compare results based on similar programs  </t>
  </si>
  <si>
    <t xml:space="preserve">Get staff and coaches  on the same page </t>
  </si>
  <si>
    <t>Comparative results based on segmentation of demographics;  1 hour survey instruments x 2 instrument</t>
  </si>
  <si>
    <t>Statistical testing for correlation, cause and effect, cross tabulation for demographics and outcome indicator such as knowledge or leadership gain</t>
  </si>
  <si>
    <t xml:space="preserve">REPORT SUB TOTAL </t>
  </si>
  <si>
    <t xml:space="preserve"># of Projects </t>
  </si>
  <si>
    <t xml:space="preserve">Research Assistant / Data Entry </t>
  </si>
  <si>
    <t xml:space="preserve">Mission Lift in-kind </t>
  </si>
  <si>
    <t xml:space="preserve">Cost / Price Proposal from Mission Lift, LLC </t>
  </si>
  <si>
    <t>Unit Cost (per project)</t>
  </si>
  <si>
    <t xml:space="preserve">TBD </t>
  </si>
  <si>
    <t>Obtain and review the evidence based models per grant proposal and obtain the assessment tools for any evidence based models.  Develop a fidelity index</t>
  </si>
  <si>
    <t xml:space="preserve">Clear expectation of monitoring, learning and continuous improvement </t>
  </si>
  <si>
    <t xml:space="preserve">Develop learning and evaluation committee monitoring  activities, implementation drivers  and associated performance bench marks and timelines </t>
  </si>
  <si>
    <t xml:space="preserve">Develop  a data dash board for process, outcome indicators and completion index </t>
  </si>
  <si>
    <t xml:space="preserve">Client communication and monthly  with agency liaison - 1 hour monthly via email &amp; Phone </t>
  </si>
  <si>
    <t xml:space="preserve">ongoing </t>
  </si>
  <si>
    <t xml:space="preserve">Administrator pre and post surveys to participating parent leaders </t>
  </si>
  <si>
    <t xml:space="preserve">Replication and project scalability </t>
  </si>
  <si>
    <t xml:space="preserve">Qualitative data analysis for common themes and triangularization; 0.5 hour per sector for open-ended questions </t>
  </si>
  <si>
    <t xml:space="preserve">Data Cleaning (1 hour per survey instrument ) x 2 instruments </t>
  </si>
  <si>
    <t>DAYS</t>
  </si>
  <si>
    <t xml:space="preserve">Data entry of pre and post assessment, focus group impact survey  (50 of each type) </t>
  </si>
  <si>
    <t>Review each parent file to ensure each has a personal goal,  profile and other key documents</t>
  </si>
  <si>
    <t xml:space="preserve">Review primary data collection tools - parent, activities log, Action plan benchmark implementation  tracking index/log.  Review and revise as needed pre and post profile to measure gains in  knowledge, leadership  and self efficacy,  improved  self, school leadership, self identity, self-care and wellness, goal attainment and community involvement.  </t>
  </si>
  <si>
    <t xml:space="preserve">Finalize logic model and theory of change </t>
  </si>
  <si>
    <t>5/15/19-6/30/19</t>
  </si>
  <si>
    <t>Conduct 1  focus group or key stakeholder interview  will be held with parents to receive qualitative feedback on how they that impacted</t>
  </si>
  <si>
    <t>10/18 &amp; 6/19</t>
  </si>
  <si>
    <t>For ABC Agency</t>
  </si>
  <si>
    <t>ABC Agency  Personnel</t>
  </si>
  <si>
    <t>Mission Lift and client</t>
  </si>
  <si>
    <t>Highlight exemplary change in youth that represents coalition activities</t>
  </si>
  <si>
    <t xml:space="preserve">Consistent implementation across coaches </t>
  </si>
  <si>
    <t xml:space="preserve">TOTAL HOURS FOR PROJECT </t>
  </si>
  <si>
    <t>TOTAL DAYS FOR PROJECT</t>
  </si>
  <si>
    <t xml:space="preserve">Ensure model implementation with fidelity </t>
  </si>
  <si>
    <t>Project: ABC Ageny's Youth Program</t>
  </si>
  <si>
    <t>SPSS for Anova, T-tests</t>
  </si>
  <si>
    <t xml:space="preserve">Write final coalition-wide report including statistical tests and 1 high-level infographic report  </t>
  </si>
  <si>
    <t xml:space="preserve">Present final report in person to leadership and parents  for input and interpretation  </t>
  </si>
  <si>
    <t>Participate in the a community meeting to discuss the findings and suggestions for steps moving forward</t>
  </si>
  <si>
    <t>Develop model as a replicable toolkit</t>
  </si>
  <si>
    <t xml:space="preserve">Find subgroup trends (i.e. men vs women) </t>
  </si>
  <si>
    <t xml:space="preserve">Beta testing survey instruments  and translate to Spanish </t>
  </si>
  <si>
    <t xml:space="preserve">Finalize the scope and sign contractor agreement </t>
  </si>
  <si>
    <t xml:space="preserve">EVALUATION TECHNICAL APPROACH -SCOPE OF 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</si>
</sst>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 tint="-4.9989318521683403E-2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0"/>
      <name val="Calibri Light"/>
      <family val="2"/>
    </font>
    <font>
      <sz val="24"/>
      <color theme="0"/>
      <name val="Calibri Light"/>
      <family val="2"/>
    </font>
    <font>
      <sz val="11"/>
      <color theme="1"/>
      <name val="Calibri Light"/>
      <family val="2"/>
    </font>
    <font>
      <sz val="20"/>
      <color theme="1"/>
      <name val="Calibri Light"/>
      <family val="2"/>
    </font>
    <font>
      <b/>
      <sz val="18"/>
      <color theme="0"/>
      <name val="Calibri Light"/>
      <family val="2"/>
    </font>
    <font>
      <b/>
      <sz val="14"/>
      <color theme="0"/>
      <name val="Calibri Light"/>
      <family val="2"/>
    </font>
    <font>
      <b/>
      <sz val="12"/>
      <color theme="0"/>
      <name val="Calibri Light"/>
      <family val="2"/>
    </font>
    <font>
      <b/>
      <sz val="11"/>
      <color theme="1"/>
      <name val="Calibri Light"/>
      <family val="2"/>
    </font>
    <font>
      <b/>
      <sz val="14"/>
      <color theme="0" tint="-4.9989318521683403E-2"/>
      <name val="Calibri Light"/>
      <family val="2"/>
    </font>
    <font>
      <b/>
      <sz val="20"/>
      <color theme="0" tint="-4.9989318521683403E-2"/>
      <name val="Calibri Light"/>
      <family val="2"/>
    </font>
    <font>
      <sz val="11"/>
      <name val="Calibri Light"/>
      <family val="2"/>
    </font>
    <font>
      <b/>
      <sz val="14"/>
      <color theme="1"/>
      <name val="Calibri Light"/>
      <family val="2"/>
    </font>
    <font>
      <sz val="11"/>
      <color theme="0" tint="-4.9989318521683403E-2"/>
      <name val="Calibri Light"/>
      <family val="2"/>
    </font>
    <font>
      <b/>
      <sz val="18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6"/>
      <color theme="0" tint="-4.9989318521683403E-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23505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0" fillId="4" borderId="0" xfId="0" applyFont="1" applyFill="1"/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wrapText="1"/>
    </xf>
    <xf numFmtId="0" fontId="20" fillId="0" borderId="0" xfId="0" applyFont="1"/>
    <xf numFmtId="0" fontId="21" fillId="4" borderId="0" xfId="0" applyFont="1" applyFill="1" applyAlignment="1">
      <alignment horizontal="left" vertical="top"/>
    </xf>
    <xf numFmtId="0" fontId="22" fillId="4" borderId="0" xfId="0" applyFont="1" applyFill="1" applyAlignment="1">
      <alignment horizontal="left" vertical="top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23" fillId="4" borderId="0" xfId="0" applyFont="1" applyFill="1"/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/>
    <xf numFmtId="165" fontId="26" fillId="0" borderId="0" xfId="1" applyNumberFormat="1" applyFont="1" applyAlignment="1">
      <alignment horizontal="center"/>
    </xf>
    <xf numFmtId="0" fontId="26" fillId="0" borderId="0" xfId="0" applyFont="1" applyAlignment="1">
      <alignment horizontal="center"/>
    </xf>
    <xf numFmtId="165" fontId="26" fillId="0" borderId="0" xfId="1" applyNumberFormat="1" applyFont="1" applyAlignment="1">
      <alignment horizontal="center" vertical="center"/>
    </xf>
    <xf numFmtId="2" fontId="26" fillId="0" borderId="0" xfId="1" applyNumberFormat="1" applyFont="1" applyAlignment="1">
      <alignment horizontal="center"/>
    </xf>
    <xf numFmtId="2" fontId="26" fillId="0" borderId="0" xfId="1" applyNumberFormat="1" applyFont="1" applyAlignment="1">
      <alignment horizontal="center" wrapText="1"/>
    </xf>
    <xf numFmtId="165" fontId="26" fillId="0" borderId="0" xfId="0" applyNumberFormat="1" applyFont="1" applyAlignment="1">
      <alignment horizontal="center"/>
    </xf>
    <xf numFmtId="2" fontId="26" fillId="0" borderId="0" xfId="1" applyNumberFormat="1" applyFont="1" applyFill="1" applyAlignment="1">
      <alignment horizontal="center"/>
    </xf>
    <xf numFmtId="2" fontId="26" fillId="0" borderId="0" xfId="1" applyNumberFormat="1" applyFont="1" applyFill="1" applyAlignment="1">
      <alignment horizontal="center" wrapText="1"/>
    </xf>
    <xf numFmtId="2" fontId="20" fillId="0" borderId="0" xfId="0" applyNumberFormat="1" applyFont="1"/>
    <xf numFmtId="0" fontId="26" fillId="0" borderId="0" xfId="0" applyFont="1" applyAlignment="1">
      <alignment vertical="top" wrapText="1"/>
    </xf>
    <xf numFmtId="0" fontId="24" fillId="3" borderId="0" xfId="0" applyFont="1" applyFill="1" applyAlignment="1">
      <alignment wrapText="1"/>
    </xf>
    <xf numFmtId="0" fontId="24" fillId="3" borderId="0" xfId="0" applyFont="1" applyFill="1" applyAlignment="1"/>
    <xf numFmtId="0" fontId="24" fillId="3" borderId="0" xfId="0" applyFont="1" applyFill="1" applyAlignment="1">
      <alignment horizontal="center"/>
    </xf>
    <xf numFmtId="2" fontId="24" fillId="3" borderId="0" xfId="0" applyNumberFormat="1" applyFont="1" applyFill="1" applyAlignment="1">
      <alignment horizontal="center"/>
    </xf>
    <xf numFmtId="2" fontId="24" fillId="3" borderId="0" xfId="1" applyNumberFormat="1" applyFont="1" applyFill="1" applyAlignment="1">
      <alignment horizontal="center" wrapText="1"/>
    </xf>
    <xf numFmtId="2" fontId="24" fillId="3" borderId="0" xfId="1" applyNumberFormat="1" applyFont="1" applyFill="1" applyAlignment="1">
      <alignment horizontal="center"/>
    </xf>
    <xf numFmtId="165" fontId="24" fillId="3" borderId="0" xfId="0" applyNumberFormat="1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/>
    <xf numFmtId="0" fontId="27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5" fontId="27" fillId="0" borderId="0" xfId="1" applyNumberFormat="1" applyFont="1" applyFill="1" applyAlignment="1">
      <alignment horizontal="center" wrapText="1"/>
    </xf>
    <xf numFmtId="165" fontId="27" fillId="0" borderId="0" xfId="1" applyNumberFormat="1" applyFont="1" applyFill="1" applyAlignment="1">
      <alignment horizontal="center"/>
    </xf>
    <xf numFmtId="0" fontId="24" fillId="3" borderId="0" xfId="0" applyFont="1" applyFill="1" applyAlignment="1">
      <alignment horizontal="left" vertical="center" wrapText="1"/>
    </xf>
    <xf numFmtId="0" fontId="26" fillId="3" borderId="0" xfId="0" applyFont="1" applyFill="1" applyAlignment="1"/>
    <xf numFmtId="165" fontId="26" fillId="0" borderId="0" xfId="1" applyNumberFormat="1" applyFont="1" applyAlignment="1"/>
    <xf numFmtId="165" fontId="26" fillId="0" borderId="0" xfId="1" applyNumberFormat="1" applyFont="1" applyAlignment="1">
      <alignment wrapText="1"/>
    </xf>
    <xf numFmtId="0" fontId="25" fillId="3" borderId="0" xfId="0" applyFont="1" applyFill="1" applyAlignment="1">
      <alignment wrapText="1"/>
    </xf>
    <xf numFmtId="0" fontId="25" fillId="3" borderId="0" xfId="0" applyFont="1" applyFill="1" applyAlignment="1"/>
    <xf numFmtId="0" fontId="25" fillId="3" borderId="0" xfId="0" applyFont="1" applyFill="1" applyAlignment="1">
      <alignment horizontal="center"/>
    </xf>
    <xf numFmtId="165" fontId="25" fillId="3" borderId="0" xfId="1" applyNumberFormat="1" applyFont="1" applyFill="1" applyAlignment="1"/>
    <xf numFmtId="165" fontId="25" fillId="3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/>
    <xf numFmtId="0" fontId="21" fillId="4" borderId="0" xfId="0" applyFont="1" applyFill="1" applyAlignment="1">
      <alignment wrapText="1"/>
    </xf>
    <xf numFmtId="0" fontId="29" fillId="4" borderId="0" xfId="0" applyFont="1" applyFill="1" applyAlignment="1"/>
    <xf numFmtId="0" fontId="29" fillId="4" borderId="0" xfId="0" applyFont="1" applyFill="1"/>
    <xf numFmtId="0" fontId="29" fillId="4" borderId="0" xfId="0" applyFont="1" applyFill="1" applyAlignment="1">
      <alignment horizontal="center"/>
    </xf>
    <xf numFmtId="0" fontId="29" fillId="4" borderId="0" xfId="0" applyFont="1" applyFill="1" applyAlignment="1">
      <alignment wrapText="1"/>
    </xf>
    <xf numFmtId="165" fontId="29" fillId="4" borderId="0" xfId="0" applyNumberFormat="1" applyFont="1" applyFill="1"/>
    <xf numFmtId="0" fontId="26" fillId="0" borderId="0" xfId="0" applyFont="1"/>
    <xf numFmtId="0" fontId="27" fillId="4" borderId="0" xfId="0" applyFont="1" applyFill="1" applyAlignment="1">
      <alignment wrapText="1"/>
    </xf>
    <xf numFmtId="0" fontId="26" fillId="4" borderId="0" xfId="0" applyFont="1" applyFill="1" applyAlignment="1"/>
    <xf numFmtId="0" fontId="26" fillId="4" borderId="0" xfId="0" applyFont="1" applyFill="1"/>
    <xf numFmtId="0" fontId="26" fillId="4" borderId="0" xfId="0" applyFont="1" applyFill="1" applyAlignment="1">
      <alignment horizontal="center"/>
    </xf>
    <xf numFmtId="0" fontId="26" fillId="4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4" borderId="0" xfId="0" applyFont="1" applyFill="1" applyAlignment="1">
      <alignment vertical="center" wrapText="1"/>
    </xf>
    <xf numFmtId="0" fontId="27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44" fontId="29" fillId="4" borderId="0" xfId="0" applyNumberFormat="1" applyFont="1" applyFill="1"/>
    <xf numFmtId="0" fontId="8" fillId="0" borderId="0" xfId="0" applyFont="1" applyBorder="1" applyAlignment="1">
      <alignment horizontal="center" vertical="center"/>
    </xf>
    <xf numFmtId="0" fontId="19" fillId="4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8" fillId="6" borderId="0" xfId="0" applyFont="1" applyFill="1" applyBorder="1" applyAlignment="1">
      <alignment horizontal="center" vertical="top"/>
    </xf>
    <xf numFmtId="0" fontId="10" fillId="6" borderId="0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2" fillId="5" borderId="0" xfId="0" applyNumberFormat="1" applyFont="1" applyFill="1" applyBorder="1" applyAlignment="1">
      <alignment horizontal="center" vertical="top"/>
    </xf>
    <xf numFmtId="14" fontId="5" fillId="0" borderId="0" xfId="2" applyNumberFormat="1" applyFont="1" applyBorder="1" applyAlignment="1">
      <alignment horizontal="center" vertical="top" wrapText="1"/>
    </xf>
    <xf numFmtId="37" fontId="5" fillId="0" borderId="0" xfId="2" applyNumberFormat="1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left" vertical="top"/>
    </xf>
    <xf numFmtId="167" fontId="2" fillId="5" borderId="0" xfId="0" applyNumberFormat="1" applyFont="1" applyFill="1" applyBorder="1" applyAlignment="1">
      <alignment horizontal="center" vertical="top"/>
    </xf>
    <xf numFmtId="37" fontId="2" fillId="5" borderId="0" xfId="0" applyNumberFormat="1" applyFont="1" applyFill="1" applyBorder="1" applyAlignment="1">
      <alignment horizontal="center" vertical="top"/>
    </xf>
    <xf numFmtId="167" fontId="2" fillId="0" borderId="0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7" fontId="31" fillId="5" borderId="0" xfId="0" applyNumberFormat="1" applyFont="1" applyFill="1" applyBorder="1" applyAlignment="1">
      <alignment horizontal="center" vertical="top"/>
    </xf>
    <xf numFmtId="166" fontId="30" fillId="0" borderId="0" xfId="0" applyNumberFormat="1" applyFont="1" applyBorder="1" applyAlignment="1">
      <alignment horizontal="center" vertical="top"/>
    </xf>
    <xf numFmtId="166" fontId="30" fillId="0" borderId="0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43" fontId="4" fillId="0" borderId="0" xfId="2" applyFont="1" applyBorder="1" applyAlignment="1">
      <alignment horizontal="left" vertical="top" wrapText="1"/>
    </xf>
    <xf numFmtId="43" fontId="5" fillId="0" borderId="0" xfId="2" applyFont="1" applyBorder="1" applyAlignment="1">
      <alignment horizontal="left" vertical="top" wrapText="1"/>
    </xf>
    <xf numFmtId="43" fontId="8" fillId="0" borderId="0" xfId="2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 wrapText="1"/>
    </xf>
    <xf numFmtId="166" fontId="8" fillId="5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9999"/>
      <color rgb="FF23505D"/>
      <color rgb="FF008080"/>
      <color rgb="FF31849B"/>
      <color rgb="FF006666"/>
      <color rgb="FF00FFCC"/>
      <color rgb="FF66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70" zoomScaleNormal="70" workbookViewId="0">
      <selection activeCell="I21" sqref="A1:I21"/>
    </sheetView>
  </sheetViews>
  <sheetFormatPr defaultColWidth="8.89453125" defaultRowHeight="14.4" x14ac:dyDescent="0.55000000000000004"/>
  <cols>
    <col min="1" max="1" width="36.89453125" style="70" customWidth="1"/>
    <col min="2" max="2" width="8.68359375" style="71" customWidth="1"/>
    <col min="3" max="3" width="13.3125" style="8" customWidth="1"/>
    <col min="4" max="4" width="14.41796875" style="8" customWidth="1"/>
    <col min="5" max="5" width="16.68359375" style="72" customWidth="1"/>
    <col min="6" max="6" width="15.5234375" style="8" customWidth="1"/>
    <col min="7" max="7" width="13.89453125" style="70" customWidth="1"/>
    <col min="8" max="8" width="12.5234375" style="8" bestFit="1" customWidth="1"/>
    <col min="9" max="9" width="18.68359375" style="8" customWidth="1"/>
    <col min="10" max="16384" width="8.89453125" style="8"/>
  </cols>
  <sheetData>
    <row r="1" spans="1:11" ht="34.950000000000003" customHeight="1" x14ac:dyDescent="0.55000000000000004">
      <c r="A1" s="79" t="s">
        <v>89</v>
      </c>
      <c r="B1" s="79"/>
      <c r="C1" s="79"/>
      <c r="D1" s="79"/>
      <c r="E1" s="6"/>
      <c r="F1" s="5"/>
      <c r="G1" s="7"/>
      <c r="H1" s="5"/>
      <c r="I1" s="5"/>
    </row>
    <row r="3" spans="1:11" ht="31.2" customHeight="1" x14ac:dyDescent="0.6">
      <c r="A3" s="9" t="s">
        <v>118</v>
      </c>
      <c r="B3" s="10"/>
      <c r="C3" s="11"/>
      <c r="D3" s="11"/>
      <c r="E3" s="12"/>
      <c r="F3" s="13"/>
      <c r="G3" s="7"/>
      <c r="H3" s="5"/>
      <c r="I3" s="5"/>
    </row>
    <row r="4" spans="1:11" ht="45.6" customHeight="1" x14ac:dyDescent="0.7">
      <c r="A4" s="14" t="s">
        <v>25</v>
      </c>
      <c r="B4" s="15"/>
      <c r="C4" s="16"/>
      <c r="D4" s="16" t="s">
        <v>8</v>
      </c>
      <c r="E4" s="16" t="s">
        <v>10</v>
      </c>
      <c r="F4" s="16" t="s">
        <v>39</v>
      </c>
      <c r="G4" s="16" t="s">
        <v>24</v>
      </c>
      <c r="H4" s="17"/>
      <c r="I4" s="18"/>
    </row>
    <row r="5" spans="1:11" ht="36.6" x14ac:dyDescent="0.55000000000000004">
      <c r="A5" s="74" t="s">
        <v>3</v>
      </c>
      <c r="B5" s="75" t="s">
        <v>11</v>
      </c>
      <c r="C5" s="76" t="s">
        <v>40</v>
      </c>
      <c r="D5" s="76" t="s">
        <v>15</v>
      </c>
      <c r="E5" s="76" t="s">
        <v>15</v>
      </c>
      <c r="F5" s="76" t="s">
        <v>15</v>
      </c>
      <c r="G5" s="75" t="s">
        <v>15</v>
      </c>
      <c r="H5" s="76" t="s">
        <v>41</v>
      </c>
      <c r="I5" s="76" t="s">
        <v>7</v>
      </c>
    </row>
    <row r="6" spans="1:11" ht="18.3" x14ac:dyDescent="0.7">
      <c r="A6" s="19" t="s">
        <v>29</v>
      </c>
      <c r="B6" s="20" t="s">
        <v>23</v>
      </c>
      <c r="C6" s="23">
        <v>800</v>
      </c>
      <c r="D6" s="24">
        <f>'Approach - Scope of Work'!F17/8</f>
        <v>1.03125</v>
      </c>
      <c r="E6" s="24">
        <f>'Approach - Scope of Work'!F26/8</f>
        <v>1.75</v>
      </c>
      <c r="F6" s="24">
        <f>'Approach - Scope of Work'!F34/8</f>
        <v>0.125</v>
      </c>
      <c r="G6" s="25">
        <f>'Approach - Scope of Work'!F41/8</f>
        <v>1.5</v>
      </c>
      <c r="H6" s="24">
        <f>SUM(D6:G6)</f>
        <v>4.40625</v>
      </c>
      <c r="I6" s="26">
        <f>H6*C6</f>
        <v>3525</v>
      </c>
    </row>
    <row r="7" spans="1:11" ht="18.3" x14ac:dyDescent="0.7">
      <c r="A7" s="19" t="s">
        <v>59</v>
      </c>
      <c r="B7" s="20" t="s">
        <v>22</v>
      </c>
      <c r="C7" s="23">
        <v>600</v>
      </c>
      <c r="D7" s="27">
        <f>'Approach - Scope of Work'!G17/8</f>
        <v>2.375</v>
      </c>
      <c r="E7" s="27">
        <f>'Approach - Scope of Work'!G26/8</f>
        <v>1.75</v>
      </c>
      <c r="F7" s="27">
        <f>'Approach - Scope of Work'!G34/8</f>
        <v>1.375</v>
      </c>
      <c r="G7" s="28">
        <f>'Approach - Scope of Work'!G41/8</f>
        <v>3.25</v>
      </c>
      <c r="H7" s="27">
        <f t="shared" ref="H7:H10" si="0">SUM(D7:G7)</f>
        <v>8.75</v>
      </c>
      <c r="I7" s="26">
        <f>H7*C7</f>
        <v>5250</v>
      </c>
      <c r="K7" s="29"/>
    </row>
    <row r="8" spans="1:11" ht="18.3" x14ac:dyDescent="0.7">
      <c r="A8" s="19" t="s">
        <v>27</v>
      </c>
      <c r="B8" s="20" t="s">
        <v>13</v>
      </c>
      <c r="C8" s="23">
        <v>400</v>
      </c>
      <c r="D8" s="27">
        <f>'Approach - Scope of Work'!H17/8</f>
        <v>0</v>
      </c>
      <c r="E8" s="27">
        <f>'Approach - Scope of Work'!H26/8</f>
        <v>0</v>
      </c>
      <c r="F8" s="27">
        <f>'Approach - Scope of Work'!H34/8</f>
        <v>0</v>
      </c>
      <c r="G8" s="28">
        <f>'Approach - Scope of Work'!H41/8</f>
        <v>0.625</v>
      </c>
      <c r="H8" s="27">
        <f>SUM(D8:G8)</f>
        <v>0.625</v>
      </c>
      <c r="I8" s="26">
        <f>C8*H8</f>
        <v>250</v>
      </c>
    </row>
    <row r="9" spans="1:11" ht="18.3" x14ac:dyDescent="0.7">
      <c r="A9" s="19" t="s">
        <v>28</v>
      </c>
      <c r="B9" s="20" t="s">
        <v>18</v>
      </c>
      <c r="C9" s="23">
        <v>200</v>
      </c>
      <c r="D9" s="27">
        <f>'Approach - Scope of Work'!I17/8</f>
        <v>0</v>
      </c>
      <c r="E9" s="27">
        <f>'Approach - Scope of Work'!I26/8</f>
        <v>0</v>
      </c>
      <c r="F9" s="27">
        <f>'Approach - Scope of Work'!I34/8</f>
        <v>0</v>
      </c>
      <c r="G9" s="28">
        <f>'Approach - Scope of Work'!I41/8</f>
        <v>0.625</v>
      </c>
      <c r="H9" s="27">
        <f t="shared" si="0"/>
        <v>0.625</v>
      </c>
      <c r="I9" s="26">
        <f>C9*H9</f>
        <v>125</v>
      </c>
    </row>
    <row r="10" spans="1:11" ht="21.75" customHeight="1" x14ac:dyDescent="0.7">
      <c r="A10" s="30" t="s">
        <v>87</v>
      </c>
      <c r="B10" s="20" t="s">
        <v>12</v>
      </c>
      <c r="C10" s="23">
        <v>160</v>
      </c>
      <c r="D10" s="24">
        <f>'Approach - Scope of Work'!J17/8</f>
        <v>0</v>
      </c>
      <c r="E10" s="24">
        <f>'Approach - Scope of Work'!J26/8</f>
        <v>0</v>
      </c>
      <c r="F10" s="24">
        <f>'Approach - Scope of Work'!J34/8</f>
        <v>0</v>
      </c>
      <c r="G10" s="25">
        <f>'Approach - Scope of Work'!J41/8</f>
        <v>0</v>
      </c>
      <c r="H10" s="24">
        <f t="shared" si="0"/>
        <v>0</v>
      </c>
      <c r="I10" s="26">
        <f>C10*H10</f>
        <v>0</v>
      </c>
    </row>
    <row r="11" spans="1:11" ht="18.3" x14ac:dyDescent="0.7">
      <c r="A11" s="31" t="s">
        <v>5</v>
      </c>
      <c r="B11" s="32"/>
      <c r="C11" s="33"/>
      <c r="D11" s="34">
        <f>SUM(D6:D10)</f>
        <v>3.40625</v>
      </c>
      <c r="E11" s="34">
        <f>SUM(E6:E10)</f>
        <v>3.5</v>
      </c>
      <c r="F11" s="34">
        <f t="shared" ref="F11" si="1">SUM(F6:F10)</f>
        <v>1.5</v>
      </c>
      <c r="G11" s="35">
        <f>SUM(G6:G10)</f>
        <v>6</v>
      </c>
      <c r="H11" s="36">
        <f>SUM(H6:H10)</f>
        <v>14.40625</v>
      </c>
      <c r="I11" s="37">
        <f>SUM(I6:I10)</f>
        <v>9150</v>
      </c>
    </row>
    <row r="12" spans="1:11" ht="18.3" x14ac:dyDescent="0.7">
      <c r="A12" s="38"/>
      <c r="B12" s="39"/>
      <c r="C12" s="40"/>
      <c r="D12" s="41"/>
      <c r="E12" s="41"/>
      <c r="F12" s="41"/>
      <c r="G12" s="42"/>
      <c r="H12" s="43"/>
      <c r="I12" s="22"/>
    </row>
    <row r="13" spans="1:11" ht="36.6" customHeight="1" x14ac:dyDescent="0.7">
      <c r="A13" s="44" t="s">
        <v>4</v>
      </c>
      <c r="B13" s="45"/>
      <c r="C13" s="18"/>
      <c r="D13" s="16" t="s">
        <v>8</v>
      </c>
      <c r="E13" s="16" t="s">
        <v>10</v>
      </c>
      <c r="F13" s="16" t="s">
        <v>39</v>
      </c>
      <c r="G13" s="16" t="s">
        <v>9</v>
      </c>
      <c r="H13" s="17" t="s">
        <v>61</v>
      </c>
      <c r="I13" s="17" t="s">
        <v>20</v>
      </c>
    </row>
    <row r="14" spans="1:11" ht="79.2" customHeight="1" x14ac:dyDescent="0.7">
      <c r="A14" s="73" t="s">
        <v>58</v>
      </c>
      <c r="B14" s="20"/>
      <c r="C14" s="22"/>
      <c r="D14" s="46"/>
      <c r="E14" s="46">
        <v>2000</v>
      </c>
      <c r="F14" s="46"/>
      <c r="G14" s="47"/>
      <c r="H14" s="21">
        <f>SUM(D14:G14)</f>
        <v>2000</v>
      </c>
      <c r="I14" s="26">
        <f>SUM(H14)</f>
        <v>2000</v>
      </c>
    </row>
    <row r="15" spans="1:11" ht="40.950000000000003" customHeight="1" x14ac:dyDescent="0.7">
      <c r="A15" s="73" t="s">
        <v>77</v>
      </c>
      <c r="B15" s="20" t="s">
        <v>91</v>
      </c>
      <c r="C15" s="22"/>
      <c r="D15" s="46"/>
      <c r="E15" s="46"/>
      <c r="F15" s="46"/>
      <c r="G15" s="47"/>
      <c r="H15" s="21"/>
      <c r="I15" s="26"/>
    </row>
    <row r="16" spans="1:11" ht="24" customHeight="1" x14ac:dyDescent="0.7">
      <c r="A16" s="73" t="s">
        <v>71</v>
      </c>
      <c r="B16" s="20" t="s">
        <v>91</v>
      </c>
      <c r="C16" s="22"/>
      <c r="D16" s="46"/>
      <c r="E16" s="46"/>
      <c r="F16" s="46"/>
      <c r="G16" s="47"/>
      <c r="H16" s="21"/>
      <c r="I16" s="26">
        <f>SUM(D16:H16)</f>
        <v>0</v>
      </c>
    </row>
    <row r="17" spans="1:9" ht="18.3" x14ac:dyDescent="0.7">
      <c r="A17" s="48" t="s">
        <v>6</v>
      </c>
      <c r="B17" s="49"/>
      <c r="C17" s="50"/>
      <c r="D17" s="51">
        <f>SUM(D14:D14)</f>
        <v>0</v>
      </c>
      <c r="E17" s="51">
        <f>SUM(E14:E14)</f>
        <v>2000</v>
      </c>
      <c r="F17" s="51">
        <f>SUM(F14:F14)</f>
        <v>0</v>
      </c>
      <c r="G17" s="51">
        <f>SUM(G14:G14)</f>
        <v>0</v>
      </c>
      <c r="H17" s="51">
        <f>H14</f>
        <v>2000</v>
      </c>
      <c r="I17" s="52">
        <f>SUM(I14:I16)</f>
        <v>2000</v>
      </c>
    </row>
    <row r="18" spans="1:9" ht="18.3" x14ac:dyDescent="0.7">
      <c r="A18" s="53" t="s">
        <v>88</v>
      </c>
      <c r="B18" s="54"/>
      <c r="C18" s="55"/>
      <c r="D18" s="55"/>
      <c r="E18" s="56"/>
      <c r="F18" s="55"/>
      <c r="G18" s="53"/>
      <c r="H18" s="55"/>
      <c r="I18" s="57">
        <f>I14</f>
        <v>2000</v>
      </c>
    </row>
    <row r="19" spans="1:9" ht="23.1" x14ac:dyDescent="0.85">
      <c r="A19" s="58" t="s">
        <v>38</v>
      </c>
      <c r="B19" s="59"/>
      <c r="C19" s="60"/>
      <c r="D19" s="60"/>
      <c r="E19" s="61"/>
      <c r="F19" s="60"/>
      <c r="G19" s="62"/>
      <c r="H19" s="60"/>
      <c r="I19" s="63">
        <f>I11+I17-I18</f>
        <v>9150</v>
      </c>
    </row>
    <row r="20" spans="1:9" ht="18.3" x14ac:dyDescent="0.7">
      <c r="A20" s="19" t="s">
        <v>86</v>
      </c>
      <c r="B20" s="20"/>
      <c r="C20" s="64"/>
      <c r="D20" s="64"/>
      <c r="E20" s="22"/>
      <c r="F20" s="64"/>
      <c r="G20" s="19"/>
      <c r="H20" s="64"/>
      <c r="I20" s="64">
        <v>2</v>
      </c>
    </row>
    <row r="21" spans="1:9" ht="20.399999999999999" x14ac:dyDescent="0.75">
      <c r="A21" s="65" t="s">
        <v>90</v>
      </c>
      <c r="B21" s="66"/>
      <c r="C21" s="67"/>
      <c r="D21" s="67"/>
      <c r="E21" s="68"/>
      <c r="F21" s="67"/>
      <c r="G21" s="69"/>
      <c r="H21" s="67"/>
      <c r="I21" s="77">
        <f>I19/I20</f>
        <v>4575</v>
      </c>
    </row>
  </sheetData>
  <mergeCells count="1">
    <mergeCell ref="A1:D1"/>
  </mergeCells>
  <printOptions gridLines="1"/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zoomScale="80" zoomScaleNormal="80" workbookViewId="0">
      <selection activeCell="L45" sqref="A1:L45"/>
    </sheetView>
  </sheetViews>
  <sheetFormatPr defaultColWidth="8.89453125" defaultRowHeight="14.4" x14ac:dyDescent="0.55000000000000004"/>
  <cols>
    <col min="1" max="1" width="8.89453125" style="78"/>
    <col min="2" max="2" width="150.47265625" style="1" customWidth="1"/>
    <col min="3" max="3" width="24.89453125" style="4" hidden="1" customWidth="1"/>
    <col min="4" max="4" width="8.734375" style="4" hidden="1" customWidth="1"/>
    <col min="5" max="5" width="16.68359375" style="4" customWidth="1"/>
    <col min="6" max="6" width="11.68359375" style="2" hidden="1" customWidth="1"/>
    <col min="7" max="7" width="13" style="2" hidden="1" customWidth="1"/>
    <col min="8" max="8" width="11.1015625" style="2" hidden="1" customWidth="1"/>
    <col min="9" max="9" width="8.89453125" style="2" hidden="1" customWidth="1"/>
    <col min="10" max="10" width="17.5234375" style="2" hidden="1" customWidth="1"/>
    <col min="11" max="11" width="14.7890625" style="3" customWidth="1"/>
    <col min="12" max="12" width="13.68359375" style="2" customWidth="1"/>
    <col min="13" max="13" width="9.1015625" style="1" customWidth="1"/>
    <col min="14" max="14" width="17" style="1" customWidth="1"/>
    <col min="15" max="16384" width="8.89453125" style="1"/>
  </cols>
  <sheetData>
    <row r="1" spans="1:12" s="124" customFormat="1" ht="30.6" x14ac:dyDescent="0.55000000000000004">
      <c r="A1" s="80"/>
      <c r="B1" s="81" t="s">
        <v>127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24" customFormat="1" ht="30.6" customHeight="1" x14ac:dyDescent="0.55000000000000004">
      <c r="A2" s="82"/>
      <c r="B2" s="83" t="s">
        <v>110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24" customFormat="1" ht="27.6" customHeight="1" x14ac:dyDescent="0.55000000000000004">
      <c r="A3" s="85"/>
      <c r="B3" s="125"/>
      <c r="C3" s="126"/>
      <c r="D3" s="126"/>
      <c r="E3" s="126"/>
      <c r="F3" s="86" t="s">
        <v>16</v>
      </c>
      <c r="G3" s="86"/>
      <c r="H3" s="86"/>
      <c r="I3" s="86"/>
      <c r="J3" s="86"/>
      <c r="K3" s="86"/>
      <c r="L3" s="86"/>
    </row>
    <row r="4" spans="1:12" s="124" customFormat="1" ht="36.6" x14ac:dyDescent="0.55000000000000004">
      <c r="A4" s="154" t="s">
        <v>73</v>
      </c>
      <c r="B4" s="127" t="s">
        <v>65</v>
      </c>
      <c r="C4" s="128" t="s">
        <v>0</v>
      </c>
      <c r="D4" s="127" t="s">
        <v>64</v>
      </c>
      <c r="E4" s="88" t="s">
        <v>37</v>
      </c>
      <c r="F4" s="88" t="s">
        <v>26</v>
      </c>
      <c r="G4" s="88" t="s">
        <v>43</v>
      </c>
      <c r="H4" s="88" t="s">
        <v>27</v>
      </c>
      <c r="I4" s="154" t="s">
        <v>28</v>
      </c>
      <c r="J4" s="88" t="s">
        <v>42</v>
      </c>
      <c r="K4" s="88" t="s">
        <v>17</v>
      </c>
      <c r="L4" s="88" t="s">
        <v>111</v>
      </c>
    </row>
    <row r="5" spans="1:12" s="124" customFormat="1" ht="33.299999999999997" customHeight="1" x14ac:dyDescent="0.55000000000000004">
      <c r="A5" s="82">
        <v>1</v>
      </c>
      <c r="B5" s="92" t="s">
        <v>126</v>
      </c>
      <c r="C5" s="92"/>
      <c r="D5" s="92" t="s">
        <v>79</v>
      </c>
      <c r="E5" s="93">
        <v>43692</v>
      </c>
      <c r="F5" s="91">
        <v>1</v>
      </c>
      <c r="G5" s="91"/>
      <c r="H5" s="91"/>
      <c r="I5" s="94"/>
      <c r="J5" s="91"/>
      <c r="K5" s="91">
        <f>SUM(F5:J5)</f>
        <v>1</v>
      </c>
      <c r="L5" s="91">
        <v>1</v>
      </c>
    </row>
    <row r="6" spans="1:12" s="129" customFormat="1" ht="29.4" customHeight="1" x14ac:dyDescent="0.55000000000000004">
      <c r="A6" s="95">
        <v>2</v>
      </c>
      <c r="B6" s="92" t="s">
        <v>78</v>
      </c>
      <c r="C6" s="130"/>
      <c r="D6" s="92" t="s">
        <v>69</v>
      </c>
      <c r="E6" s="93">
        <v>43697</v>
      </c>
      <c r="F6" s="91">
        <v>2</v>
      </c>
      <c r="G6" s="91"/>
      <c r="H6" s="91"/>
      <c r="I6" s="94"/>
      <c r="J6" s="91"/>
      <c r="K6" s="91">
        <f>SUM(F6:J6)</f>
        <v>2</v>
      </c>
      <c r="L6" s="91">
        <v>0</v>
      </c>
    </row>
    <row r="7" spans="1:12" s="124" customFormat="1" ht="33.6" customHeight="1" x14ac:dyDescent="0.55000000000000004">
      <c r="A7" s="82">
        <v>3</v>
      </c>
      <c r="B7" s="92" t="s">
        <v>74</v>
      </c>
      <c r="C7" s="92"/>
      <c r="D7" s="92" t="s">
        <v>81</v>
      </c>
      <c r="E7" s="93">
        <v>43342</v>
      </c>
      <c r="F7" s="91"/>
      <c r="G7" s="91">
        <v>3</v>
      </c>
      <c r="H7" s="91"/>
      <c r="I7" s="94"/>
      <c r="J7" s="91"/>
      <c r="K7" s="91">
        <f>SUM(F7:J7)</f>
        <v>3</v>
      </c>
      <c r="L7" s="91">
        <v>0</v>
      </c>
    </row>
    <row r="8" spans="1:12" s="124" customFormat="1" ht="56.4" customHeight="1" x14ac:dyDescent="0.55000000000000004">
      <c r="A8" s="82">
        <v>4</v>
      </c>
      <c r="B8" s="97" t="s">
        <v>105</v>
      </c>
      <c r="C8" s="98" t="s">
        <v>35</v>
      </c>
      <c r="D8" s="98" t="s">
        <v>60</v>
      </c>
      <c r="E8" s="99">
        <v>43332</v>
      </c>
      <c r="F8" s="100">
        <v>0.5</v>
      </c>
      <c r="G8" s="100">
        <v>3</v>
      </c>
      <c r="H8" s="100"/>
      <c r="I8" s="100"/>
      <c r="J8" s="100"/>
      <c r="K8" s="101">
        <f t="shared" ref="K8:K16" si="0">SUM(F8:J8)</f>
        <v>3.5</v>
      </c>
      <c r="L8" s="102">
        <v>1</v>
      </c>
    </row>
    <row r="9" spans="1:12" s="124" customFormat="1" ht="26.1" customHeight="1" x14ac:dyDescent="0.55000000000000004">
      <c r="A9" s="82">
        <v>5</v>
      </c>
      <c r="B9" s="97" t="s">
        <v>92</v>
      </c>
      <c r="C9" s="98"/>
      <c r="D9" s="98" t="s">
        <v>117</v>
      </c>
      <c r="E9" s="99">
        <v>43342</v>
      </c>
      <c r="F9" s="100"/>
      <c r="G9" s="100">
        <v>1</v>
      </c>
      <c r="H9" s="100"/>
      <c r="I9" s="100"/>
      <c r="J9" s="100"/>
      <c r="K9" s="91">
        <f t="shared" si="0"/>
        <v>1</v>
      </c>
      <c r="L9" s="102">
        <v>0</v>
      </c>
    </row>
    <row r="10" spans="1:12" s="124" customFormat="1" ht="24.6" customHeight="1" x14ac:dyDescent="0.55000000000000004">
      <c r="A10" s="82">
        <v>6</v>
      </c>
      <c r="B10" s="97" t="s">
        <v>106</v>
      </c>
      <c r="C10" s="98"/>
      <c r="D10" s="98" t="s">
        <v>82</v>
      </c>
      <c r="E10" s="99">
        <v>43322</v>
      </c>
      <c r="F10" s="100">
        <v>0.5</v>
      </c>
      <c r="G10" s="100">
        <v>2</v>
      </c>
      <c r="H10" s="100"/>
      <c r="I10" s="100"/>
      <c r="J10" s="100"/>
      <c r="K10" s="91">
        <f t="shared" si="0"/>
        <v>2.5</v>
      </c>
      <c r="L10" s="102">
        <v>0.5</v>
      </c>
    </row>
    <row r="11" spans="1:12" s="124" customFormat="1" ht="40.799999999999997" customHeight="1" x14ac:dyDescent="0.55000000000000004">
      <c r="A11" s="82">
        <v>7</v>
      </c>
      <c r="B11" s="97" t="s">
        <v>75</v>
      </c>
      <c r="C11" s="98"/>
      <c r="D11" s="98" t="s">
        <v>93</v>
      </c>
      <c r="E11" s="99">
        <v>43342</v>
      </c>
      <c r="F11" s="100">
        <v>1</v>
      </c>
      <c r="G11" s="100">
        <v>4</v>
      </c>
      <c r="H11" s="100"/>
      <c r="I11" s="100"/>
      <c r="J11" s="100"/>
      <c r="K11" s="91">
        <f t="shared" si="0"/>
        <v>5</v>
      </c>
      <c r="L11" s="102">
        <v>0.5</v>
      </c>
    </row>
    <row r="12" spans="1:12" s="124" customFormat="1" ht="24.6" customHeight="1" x14ac:dyDescent="0.55000000000000004">
      <c r="A12" s="82">
        <v>8</v>
      </c>
      <c r="B12" s="97" t="s">
        <v>125</v>
      </c>
      <c r="C12" s="98"/>
      <c r="D12" s="98" t="s">
        <v>45</v>
      </c>
      <c r="E12" s="99">
        <v>43342</v>
      </c>
      <c r="F12" s="100">
        <v>0.25</v>
      </c>
      <c r="G12" s="100">
        <v>1.5</v>
      </c>
      <c r="H12" s="100"/>
      <c r="I12" s="100"/>
      <c r="J12" s="100"/>
      <c r="K12" s="91">
        <f t="shared" si="0"/>
        <v>1.75</v>
      </c>
      <c r="L12" s="102">
        <v>0.5</v>
      </c>
    </row>
    <row r="13" spans="1:12" s="124" customFormat="1" ht="24.3" customHeight="1" x14ac:dyDescent="0.55000000000000004">
      <c r="A13" s="82">
        <v>9</v>
      </c>
      <c r="B13" s="97" t="s">
        <v>80</v>
      </c>
      <c r="C13" s="98" t="s">
        <v>112</v>
      </c>
      <c r="D13" s="98" t="s">
        <v>44</v>
      </c>
      <c r="E13" s="99">
        <v>43342</v>
      </c>
      <c r="F13" s="100">
        <v>2</v>
      </c>
      <c r="G13" s="100"/>
      <c r="H13" s="100"/>
      <c r="I13" s="100"/>
      <c r="J13" s="100"/>
      <c r="K13" s="101">
        <f t="shared" si="0"/>
        <v>2</v>
      </c>
      <c r="L13" s="102">
        <v>2</v>
      </c>
    </row>
    <row r="14" spans="1:12" s="124" customFormat="1" ht="40.950000000000003" customHeight="1" x14ac:dyDescent="0.55000000000000004">
      <c r="A14" s="82">
        <v>10</v>
      </c>
      <c r="B14" s="131" t="s">
        <v>72</v>
      </c>
      <c r="C14" s="98"/>
      <c r="D14" s="98" t="s">
        <v>63</v>
      </c>
      <c r="E14" s="99">
        <v>43342</v>
      </c>
      <c r="F14" s="100">
        <v>0.5</v>
      </c>
      <c r="G14" s="100">
        <v>0.5</v>
      </c>
      <c r="H14" s="100"/>
      <c r="I14" s="100"/>
      <c r="J14" s="100"/>
      <c r="K14" s="91">
        <f t="shared" si="0"/>
        <v>1</v>
      </c>
      <c r="L14" s="102">
        <v>0.5</v>
      </c>
    </row>
    <row r="15" spans="1:12" s="124" customFormat="1" ht="30" customHeight="1" x14ac:dyDescent="0.55000000000000004">
      <c r="A15" s="82">
        <v>11</v>
      </c>
      <c r="B15" s="97" t="s">
        <v>94</v>
      </c>
      <c r="C15" s="98"/>
      <c r="D15" s="98" t="s">
        <v>117</v>
      </c>
      <c r="E15" s="99">
        <v>43342</v>
      </c>
      <c r="F15" s="100">
        <v>0.5</v>
      </c>
      <c r="G15" s="100"/>
      <c r="H15" s="100"/>
      <c r="I15" s="100"/>
      <c r="J15" s="100"/>
      <c r="K15" s="91">
        <f t="shared" si="0"/>
        <v>0.5</v>
      </c>
      <c r="L15" s="102">
        <v>0.5</v>
      </c>
    </row>
    <row r="16" spans="1:12" s="124" customFormat="1" ht="28.8" customHeight="1" x14ac:dyDescent="0.55000000000000004">
      <c r="A16" s="82">
        <v>12</v>
      </c>
      <c r="B16" s="92" t="s">
        <v>95</v>
      </c>
      <c r="C16" s="98"/>
      <c r="D16" s="98" t="s">
        <v>66</v>
      </c>
      <c r="E16" s="99">
        <v>43358</v>
      </c>
      <c r="F16" s="100"/>
      <c r="G16" s="100">
        <v>4</v>
      </c>
      <c r="H16" s="100"/>
      <c r="I16" s="100"/>
      <c r="J16" s="100"/>
      <c r="K16" s="91">
        <f t="shared" si="0"/>
        <v>4</v>
      </c>
      <c r="L16" s="102">
        <v>0.5</v>
      </c>
    </row>
    <row r="17" spans="1:13" s="124" customFormat="1" ht="18.3" x14ac:dyDescent="0.55000000000000004">
      <c r="A17" s="103"/>
      <c r="B17" s="133" t="s">
        <v>48</v>
      </c>
      <c r="C17" s="109"/>
      <c r="D17" s="109"/>
      <c r="E17" s="104"/>
      <c r="F17" s="105">
        <f>SUM(F5:F16)</f>
        <v>8.25</v>
      </c>
      <c r="G17" s="105">
        <f>SUM(G5:G16)</f>
        <v>19</v>
      </c>
      <c r="H17" s="105">
        <f t="shared" ref="H17:J17" si="1">SUM(H5:H16)</f>
        <v>0</v>
      </c>
      <c r="I17" s="105">
        <f t="shared" si="1"/>
        <v>0</v>
      </c>
      <c r="J17" s="105">
        <f t="shared" si="1"/>
        <v>0</v>
      </c>
      <c r="K17" s="105">
        <f>SUM(K5:K16)</f>
        <v>27.25</v>
      </c>
      <c r="L17" s="89">
        <f>SUM(L5:L16)</f>
        <v>7</v>
      </c>
    </row>
    <row r="18" spans="1:13" s="124" customFormat="1" ht="18.3" x14ac:dyDescent="0.55000000000000004">
      <c r="A18" s="82"/>
      <c r="B18" s="130"/>
      <c r="C18" s="134"/>
      <c r="D18" s="134"/>
      <c r="E18" s="151"/>
      <c r="F18" s="106"/>
      <c r="G18" s="106"/>
      <c r="H18" s="106"/>
      <c r="I18" s="106"/>
      <c r="J18" s="106"/>
      <c r="K18" s="106"/>
      <c r="L18" s="95"/>
    </row>
    <row r="19" spans="1:13" s="124" customFormat="1" ht="36.6" x14ac:dyDescent="0.55000000000000004">
      <c r="A19" s="103"/>
      <c r="B19" s="127" t="s">
        <v>14</v>
      </c>
      <c r="C19" s="109"/>
      <c r="D19" s="127" t="s">
        <v>36</v>
      </c>
      <c r="E19" s="104"/>
      <c r="F19" s="87" t="s">
        <v>26</v>
      </c>
      <c r="G19" s="87" t="s">
        <v>43</v>
      </c>
      <c r="H19" s="87" t="s">
        <v>27</v>
      </c>
      <c r="I19" s="89" t="s">
        <v>28</v>
      </c>
      <c r="J19" s="87" t="s">
        <v>42</v>
      </c>
      <c r="K19" s="87" t="s">
        <v>17</v>
      </c>
      <c r="L19" s="90" t="s">
        <v>111</v>
      </c>
    </row>
    <row r="20" spans="1:13" s="124" customFormat="1" ht="18.3" x14ac:dyDescent="0.55000000000000004">
      <c r="A20" s="95">
        <v>13</v>
      </c>
      <c r="B20" s="131" t="s">
        <v>96</v>
      </c>
      <c r="C20" s="134"/>
      <c r="D20" s="135"/>
      <c r="E20" s="91" t="s">
        <v>97</v>
      </c>
      <c r="F20" s="91">
        <v>12</v>
      </c>
      <c r="G20" s="91">
        <v>0</v>
      </c>
      <c r="H20" s="91">
        <v>0</v>
      </c>
      <c r="I20" s="91">
        <v>0</v>
      </c>
      <c r="J20" s="91">
        <v>0</v>
      </c>
      <c r="K20" s="91">
        <f>SUM(F20:J20)</f>
        <v>12</v>
      </c>
      <c r="L20" s="91">
        <v>2</v>
      </c>
    </row>
    <row r="21" spans="1:13" s="108" customFormat="1" ht="27" customHeight="1" x14ac:dyDescent="0.55000000000000004">
      <c r="A21" s="82">
        <v>14</v>
      </c>
      <c r="B21" s="136" t="s">
        <v>62</v>
      </c>
      <c r="C21" s="98" t="s">
        <v>34</v>
      </c>
      <c r="D21" s="98" t="s">
        <v>54</v>
      </c>
      <c r="E21" s="101" t="s">
        <v>57</v>
      </c>
      <c r="F21" s="100"/>
      <c r="G21" s="100">
        <f>0.5*12</f>
        <v>6</v>
      </c>
      <c r="H21" s="91">
        <v>0</v>
      </c>
      <c r="I21" s="91">
        <v>0</v>
      </c>
      <c r="J21" s="91">
        <v>0</v>
      </c>
      <c r="K21" s="101">
        <f t="shared" ref="K21:K25" si="2">SUM(F21:J21)</f>
        <v>6</v>
      </c>
      <c r="L21" s="102">
        <v>1</v>
      </c>
      <c r="M21" s="107"/>
    </row>
    <row r="22" spans="1:13" s="108" customFormat="1" ht="24.9" customHeight="1" x14ac:dyDescent="0.55000000000000004">
      <c r="A22" s="82">
        <v>15</v>
      </c>
      <c r="B22" s="136" t="s">
        <v>76</v>
      </c>
      <c r="C22" s="98"/>
      <c r="D22" s="98" t="s">
        <v>54</v>
      </c>
      <c r="E22" s="101" t="s">
        <v>57</v>
      </c>
      <c r="F22" s="100">
        <f>1*12</f>
        <v>12</v>
      </c>
      <c r="G22" s="100">
        <v>0</v>
      </c>
      <c r="H22" s="91">
        <v>0</v>
      </c>
      <c r="I22" s="91">
        <v>0</v>
      </c>
      <c r="J22" s="91">
        <v>0</v>
      </c>
      <c r="K22" s="101">
        <f t="shared" si="2"/>
        <v>12</v>
      </c>
      <c r="L22" s="102">
        <v>12</v>
      </c>
      <c r="M22" s="107"/>
    </row>
    <row r="23" spans="1:13" s="108" customFormat="1" ht="32.4" customHeight="1" x14ac:dyDescent="0.55000000000000004">
      <c r="A23" s="82">
        <v>16</v>
      </c>
      <c r="B23" s="136" t="s">
        <v>98</v>
      </c>
      <c r="C23" s="98"/>
      <c r="D23" s="98" t="s">
        <v>67</v>
      </c>
      <c r="E23" s="99" t="s">
        <v>107</v>
      </c>
      <c r="F23" s="100">
        <v>0</v>
      </c>
      <c r="G23" s="100">
        <v>3</v>
      </c>
      <c r="H23" s="91">
        <v>0</v>
      </c>
      <c r="I23" s="91">
        <v>0</v>
      </c>
      <c r="J23" s="91">
        <v>0</v>
      </c>
      <c r="K23" s="91">
        <v>0</v>
      </c>
      <c r="L23" s="102">
        <v>20</v>
      </c>
      <c r="M23" s="107"/>
    </row>
    <row r="24" spans="1:13" s="108" customFormat="1" ht="38.4" customHeight="1" x14ac:dyDescent="0.55000000000000004">
      <c r="A24" s="82">
        <v>17</v>
      </c>
      <c r="B24" s="137" t="s">
        <v>104</v>
      </c>
      <c r="C24" s="98"/>
      <c r="D24" s="98" t="s">
        <v>114</v>
      </c>
      <c r="E24" s="99">
        <v>43632</v>
      </c>
      <c r="F24" s="100">
        <v>0</v>
      </c>
      <c r="G24" s="100">
        <v>3</v>
      </c>
      <c r="H24" s="91">
        <v>0</v>
      </c>
      <c r="I24" s="91">
        <v>0</v>
      </c>
      <c r="J24" s="91">
        <v>0</v>
      </c>
      <c r="K24" s="91">
        <v>0</v>
      </c>
      <c r="L24" s="102">
        <v>3</v>
      </c>
      <c r="M24" s="107"/>
    </row>
    <row r="25" spans="1:13" s="108" customFormat="1" ht="30.9" customHeight="1" x14ac:dyDescent="0.55000000000000004">
      <c r="A25" s="82">
        <v>18</v>
      </c>
      <c r="B25" s="97" t="s">
        <v>108</v>
      </c>
      <c r="C25" s="98"/>
      <c r="D25" s="98" t="s">
        <v>113</v>
      </c>
      <c r="E25" s="99">
        <v>43636</v>
      </c>
      <c r="F25" s="100">
        <v>2</v>
      </c>
      <c r="G25" s="100">
        <v>2</v>
      </c>
      <c r="H25" s="91">
        <v>0</v>
      </c>
      <c r="I25" s="91">
        <v>0</v>
      </c>
      <c r="J25" s="91">
        <v>0</v>
      </c>
      <c r="K25" s="91">
        <f t="shared" si="2"/>
        <v>4</v>
      </c>
      <c r="L25" s="102">
        <v>0.5</v>
      </c>
    </row>
    <row r="26" spans="1:13" s="124" customFormat="1" ht="18.3" x14ac:dyDescent="0.55000000000000004">
      <c r="A26" s="103"/>
      <c r="B26" s="109" t="s">
        <v>47</v>
      </c>
      <c r="C26" s="109"/>
      <c r="D26" s="109"/>
      <c r="E26" s="104"/>
      <c r="F26" s="105">
        <f>SUM(F21:F25)</f>
        <v>14</v>
      </c>
      <c r="G26" s="105">
        <f>SUM(G21:G25)</f>
        <v>14</v>
      </c>
      <c r="H26" s="105">
        <f>SUM(M21:M25)</f>
        <v>0</v>
      </c>
      <c r="I26" s="105">
        <f>SUM(I21:I25)</f>
        <v>0</v>
      </c>
      <c r="J26" s="105">
        <f>SUM(J21:J25)</f>
        <v>0</v>
      </c>
      <c r="K26" s="105">
        <f>SUM(K20:K25)</f>
        <v>34</v>
      </c>
      <c r="L26" s="89">
        <f>SUM(L20:L25)</f>
        <v>38.5</v>
      </c>
    </row>
    <row r="27" spans="1:13" s="124" customFormat="1" ht="18.3" x14ac:dyDescent="0.55000000000000004">
      <c r="A27" s="82"/>
      <c r="B27" s="97"/>
      <c r="C27" s="98"/>
      <c r="D27" s="98"/>
      <c r="E27" s="101"/>
      <c r="F27" s="100"/>
      <c r="G27" s="100"/>
      <c r="H27" s="100"/>
      <c r="I27" s="100"/>
      <c r="J27" s="100"/>
      <c r="K27" s="101"/>
      <c r="L27" s="95"/>
    </row>
    <row r="28" spans="1:13" s="124" customFormat="1" ht="39.6" customHeight="1" x14ac:dyDescent="0.55000000000000004">
      <c r="A28" s="103"/>
      <c r="B28" s="127" t="s">
        <v>1</v>
      </c>
      <c r="C28" s="138"/>
      <c r="D28" s="127" t="s">
        <v>36</v>
      </c>
      <c r="E28" s="152"/>
      <c r="F28" s="87" t="s">
        <v>26</v>
      </c>
      <c r="G28" s="87" t="s">
        <v>43</v>
      </c>
      <c r="H28" s="87" t="s">
        <v>27</v>
      </c>
      <c r="I28" s="89" t="s">
        <v>28</v>
      </c>
      <c r="J28" s="87" t="s">
        <v>68</v>
      </c>
      <c r="K28" s="87" t="s">
        <v>17</v>
      </c>
      <c r="L28" s="90" t="s">
        <v>111</v>
      </c>
    </row>
    <row r="29" spans="1:13" s="124" customFormat="1" ht="37.950000000000003" customHeight="1" x14ac:dyDescent="0.55000000000000004">
      <c r="A29" s="82">
        <v>19</v>
      </c>
      <c r="B29" s="97" t="s">
        <v>103</v>
      </c>
      <c r="C29" s="98" t="s">
        <v>30</v>
      </c>
      <c r="D29" s="98" t="s">
        <v>49</v>
      </c>
      <c r="E29" s="99" t="s">
        <v>109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10">
        <f>SUM(F29:J29)</f>
        <v>0</v>
      </c>
      <c r="L29" s="102">
        <v>0</v>
      </c>
    </row>
    <row r="30" spans="1:13" s="124" customFormat="1" ht="26.4" customHeight="1" x14ac:dyDescent="0.55000000000000004">
      <c r="A30" s="82">
        <v>20</v>
      </c>
      <c r="B30" s="97" t="s">
        <v>101</v>
      </c>
      <c r="C30" s="98" t="s">
        <v>21</v>
      </c>
      <c r="D30" s="98" t="s">
        <v>50</v>
      </c>
      <c r="E30" s="99">
        <v>43661</v>
      </c>
      <c r="F30" s="100">
        <v>0</v>
      </c>
      <c r="G30" s="100">
        <v>2</v>
      </c>
      <c r="H30" s="100">
        <v>0</v>
      </c>
      <c r="I30" s="100">
        <v>0</v>
      </c>
      <c r="J30" s="100">
        <v>0</v>
      </c>
      <c r="K30" s="101">
        <f t="shared" ref="K30:K33" si="3">SUM(F30:J30)</f>
        <v>2</v>
      </c>
      <c r="L30" s="102">
        <v>0</v>
      </c>
    </row>
    <row r="31" spans="1:13" s="124" customFormat="1" ht="38.4" customHeight="1" x14ac:dyDescent="0.55000000000000004">
      <c r="A31" s="82">
        <v>21</v>
      </c>
      <c r="B31" s="97" t="s">
        <v>100</v>
      </c>
      <c r="C31" s="98" t="s">
        <v>31</v>
      </c>
      <c r="D31" s="98" t="s">
        <v>51</v>
      </c>
      <c r="E31" s="99">
        <v>43666</v>
      </c>
      <c r="F31" s="100">
        <v>1</v>
      </c>
      <c r="G31" s="100">
        <v>4</v>
      </c>
      <c r="H31" s="100">
        <v>0</v>
      </c>
      <c r="I31" s="100">
        <v>0</v>
      </c>
      <c r="J31" s="100">
        <v>0</v>
      </c>
      <c r="K31" s="101">
        <f t="shared" si="3"/>
        <v>5</v>
      </c>
      <c r="L31" s="102">
        <v>0</v>
      </c>
    </row>
    <row r="32" spans="1:13" s="124" customFormat="1" ht="33.9" customHeight="1" x14ac:dyDescent="0.55000000000000004">
      <c r="A32" s="82">
        <v>22</v>
      </c>
      <c r="B32" s="136" t="s">
        <v>83</v>
      </c>
      <c r="C32" s="98" t="s">
        <v>21</v>
      </c>
      <c r="D32" s="98" t="s">
        <v>124</v>
      </c>
      <c r="E32" s="99">
        <v>43666</v>
      </c>
      <c r="F32" s="100">
        <v>0</v>
      </c>
      <c r="G32" s="100">
        <v>3</v>
      </c>
      <c r="H32" s="100">
        <v>0</v>
      </c>
      <c r="I32" s="100">
        <v>0</v>
      </c>
      <c r="J32" s="100">
        <v>0</v>
      </c>
      <c r="K32" s="101">
        <f>SUM(F32:J32)</f>
        <v>3</v>
      </c>
      <c r="L32" s="102">
        <v>0</v>
      </c>
    </row>
    <row r="33" spans="1:12" s="124" customFormat="1" ht="34.200000000000003" customHeight="1" x14ac:dyDescent="0.55000000000000004">
      <c r="A33" s="82">
        <v>23</v>
      </c>
      <c r="B33" s="97" t="s">
        <v>84</v>
      </c>
      <c r="C33" s="98" t="s">
        <v>119</v>
      </c>
      <c r="D33" s="98" t="s">
        <v>52</v>
      </c>
      <c r="E33" s="99">
        <v>43666</v>
      </c>
      <c r="F33" s="100">
        <v>0</v>
      </c>
      <c r="G33" s="100">
        <v>2</v>
      </c>
      <c r="H33" s="100">
        <v>0</v>
      </c>
      <c r="I33" s="100">
        <v>0</v>
      </c>
      <c r="J33" s="100">
        <v>0</v>
      </c>
      <c r="K33" s="101">
        <f t="shared" si="3"/>
        <v>2</v>
      </c>
      <c r="L33" s="102">
        <v>0</v>
      </c>
    </row>
    <row r="34" spans="1:12" s="124" customFormat="1" ht="18.3" x14ac:dyDescent="0.55000000000000004">
      <c r="A34" s="103"/>
      <c r="B34" s="109" t="s">
        <v>46</v>
      </c>
      <c r="C34" s="109"/>
      <c r="D34" s="109"/>
      <c r="E34" s="104"/>
      <c r="F34" s="105">
        <f t="shared" ref="F34:J34" si="4">SUM(F29:F33)</f>
        <v>1</v>
      </c>
      <c r="G34" s="105">
        <f>SUM(G29:G33)</f>
        <v>11</v>
      </c>
      <c r="H34" s="105">
        <f t="shared" si="4"/>
        <v>0</v>
      </c>
      <c r="I34" s="105">
        <f t="shared" si="4"/>
        <v>0</v>
      </c>
      <c r="J34" s="111">
        <f t="shared" si="4"/>
        <v>0</v>
      </c>
      <c r="K34" s="111">
        <f>SUM(K29:K33)</f>
        <v>12</v>
      </c>
      <c r="L34" s="89">
        <f>SUM(L29:L33)</f>
        <v>0</v>
      </c>
    </row>
    <row r="35" spans="1:12" s="124" customFormat="1" ht="18.3" x14ac:dyDescent="0.55000000000000004">
      <c r="A35" s="82"/>
      <c r="B35" s="97"/>
      <c r="C35" s="98"/>
      <c r="D35" s="98"/>
      <c r="E35" s="101"/>
      <c r="F35" s="100"/>
      <c r="G35" s="100"/>
      <c r="H35" s="100"/>
      <c r="I35" s="100"/>
      <c r="J35" s="100"/>
      <c r="K35" s="101"/>
      <c r="L35" s="95"/>
    </row>
    <row r="36" spans="1:12" s="124" customFormat="1" ht="36" customHeight="1" x14ac:dyDescent="0.55000000000000004">
      <c r="A36" s="103"/>
      <c r="B36" s="139" t="s">
        <v>2</v>
      </c>
      <c r="C36" s="138"/>
      <c r="D36" s="127" t="s">
        <v>36</v>
      </c>
      <c r="E36" s="152"/>
      <c r="F36" s="87" t="s">
        <v>26</v>
      </c>
      <c r="G36" s="87" t="s">
        <v>43</v>
      </c>
      <c r="H36" s="87" t="s">
        <v>27</v>
      </c>
      <c r="I36" s="89" t="s">
        <v>28</v>
      </c>
      <c r="J36" s="87" t="s">
        <v>42</v>
      </c>
      <c r="K36" s="87" t="s">
        <v>17</v>
      </c>
      <c r="L36" s="90" t="s">
        <v>111</v>
      </c>
    </row>
    <row r="37" spans="1:12" s="142" customFormat="1" ht="32.700000000000003" customHeight="1" x14ac:dyDescent="0.55000000000000004">
      <c r="A37" s="82">
        <v>24</v>
      </c>
      <c r="B37" s="140" t="s">
        <v>120</v>
      </c>
      <c r="C37" s="141" t="s">
        <v>33</v>
      </c>
      <c r="D37" s="141" t="s">
        <v>56</v>
      </c>
      <c r="E37" s="112">
        <v>43311</v>
      </c>
      <c r="F37" s="100">
        <v>1</v>
      </c>
      <c r="G37" s="100">
        <v>3</v>
      </c>
      <c r="H37" s="100">
        <v>0</v>
      </c>
      <c r="I37" s="100">
        <v>2</v>
      </c>
      <c r="J37" s="100">
        <v>0</v>
      </c>
      <c r="K37" s="101">
        <f>SUM(F37:J37)</f>
        <v>6</v>
      </c>
      <c r="L37" s="113">
        <v>0</v>
      </c>
    </row>
    <row r="38" spans="1:12" s="124" customFormat="1" ht="37.799999999999997" customHeight="1" x14ac:dyDescent="0.55000000000000004">
      <c r="A38" s="82">
        <v>25</v>
      </c>
      <c r="B38" s="143" t="s">
        <v>121</v>
      </c>
      <c r="C38" s="98" t="s">
        <v>32</v>
      </c>
      <c r="D38" s="98" t="s">
        <v>55</v>
      </c>
      <c r="E38" s="99">
        <v>43676</v>
      </c>
      <c r="F38" s="100">
        <v>3</v>
      </c>
      <c r="G38" s="100">
        <v>3</v>
      </c>
      <c r="H38" s="100">
        <v>0</v>
      </c>
      <c r="I38" s="100">
        <v>0</v>
      </c>
      <c r="J38" s="100">
        <v>0</v>
      </c>
      <c r="K38" s="101">
        <f>SUM(F38:J38)</f>
        <v>6</v>
      </c>
      <c r="L38" s="102">
        <v>2</v>
      </c>
    </row>
    <row r="39" spans="1:12" s="124" customFormat="1" ht="35.700000000000003" customHeight="1" x14ac:dyDescent="0.55000000000000004">
      <c r="A39" s="82">
        <v>26</v>
      </c>
      <c r="B39" s="143" t="s">
        <v>123</v>
      </c>
      <c r="C39" s="98"/>
      <c r="D39" s="98" t="s">
        <v>99</v>
      </c>
      <c r="E39" s="99">
        <v>43676</v>
      </c>
      <c r="F39" s="100">
        <v>6</v>
      </c>
      <c r="G39" s="100">
        <v>18</v>
      </c>
      <c r="H39" s="100">
        <v>5</v>
      </c>
      <c r="I39" s="100">
        <v>3</v>
      </c>
      <c r="J39" s="100">
        <v>0</v>
      </c>
      <c r="K39" s="91">
        <f>SUM(F39:J39)</f>
        <v>32</v>
      </c>
      <c r="L39" s="102">
        <v>2</v>
      </c>
    </row>
    <row r="40" spans="1:12" s="124" customFormat="1" ht="35.700000000000003" customHeight="1" x14ac:dyDescent="0.55000000000000004">
      <c r="A40" s="82">
        <v>27</v>
      </c>
      <c r="B40" s="143" t="s">
        <v>122</v>
      </c>
      <c r="C40" s="98"/>
      <c r="D40" s="98" t="s">
        <v>70</v>
      </c>
      <c r="E40" s="99">
        <v>43676</v>
      </c>
      <c r="F40" s="100">
        <v>2</v>
      </c>
      <c r="G40" s="100">
        <v>2</v>
      </c>
      <c r="H40" s="100">
        <v>0</v>
      </c>
      <c r="I40" s="100">
        <v>0</v>
      </c>
      <c r="J40" s="100">
        <v>0</v>
      </c>
      <c r="K40" s="91">
        <f>SUM(F40:J40)</f>
        <v>4</v>
      </c>
      <c r="L40" s="102">
        <v>6</v>
      </c>
    </row>
    <row r="41" spans="1:12" s="124" customFormat="1" ht="27" customHeight="1" x14ac:dyDescent="0.55000000000000004">
      <c r="A41" s="103"/>
      <c r="B41" s="114" t="s">
        <v>85</v>
      </c>
      <c r="C41" s="109"/>
      <c r="D41" s="109"/>
      <c r="E41" s="104"/>
      <c r="F41" s="115">
        <f t="shared" ref="F41:L41" si="5">SUM(F37:F40)</f>
        <v>12</v>
      </c>
      <c r="G41" s="115">
        <f t="shared" si="5"/>
        <v>26</v>
      </c>
      <c r="H41" s="115">
        <f t="shared" si="5"/>
        <v>5</v>
      </c>
      <c r="I41" s="115">
        <f t="shared" si="5"/>
        <v>5</v>
      </c>
      <c r="J41" s="116">
        <f t="shared" si="5"/>
        <v>0</v>
      </c>
      <c r="K41" s="116">
        <f t="shared" si="5"/>
        <v>48</v>
      </c>
      <c r="L41" s="116">
        <f t="shared" si="5"/>
        <v>10</v>
      </c>
    </row>
    <row r="42" spans="1:12" s="124" customFormat="1" ht="21.6" customHeight="1" x14ac:dyDescent="0.55000000000000004">
      <c r="A42" s="82"/>
      <c r="B42" s="144"/>
      <c r="C42" s="134"/>
      <c r="D42" s="134"/>
      <c r="E42" s="151"/>
      <c r="F42" s="117"/>
      <c r="G42" s="117"/>
      <c r="H42" s="117"/>
      <c r="I42" s="117"/>
      <c r="J42" s="118"/>
      <c r="K42" s="96"/>
      <c r="L42" s="119"/>
    </row>
    <row r="43" spans="1:12" s="124" customFormat="1" ht="33" customHeight="1" x14ac:dyDescent="0.55000000000000004">
      <c r="A43" s="103"/>
      <c r="B43" s="145" t="s">
        <v>53</v>
      </c>
      <c r="C43" s="138" t="s">
        <v>16</v>
      </c>
      <c r="D43" s="127" t="s">
        <v>115</v>
      </c>
      <c r="E43" s="152"/>
      <c r="F43" s="115">
        <f>F17+F26+F34+F41</f>
        <v>35.25</v>
      </c>
      <c r="G43" s="115">
        <f t="shared" ref="G43:H43" si="6">G17+G26+G34+G41</f>
        <v>70</v>
      </c>
      <c r="H43" s="115">
        <f t="shared" si="6"/>
        <v>5</v>
      </c>
      <c r="I43" s="115">
        <f>I17+I26+I34+I41</f>
        <v>5</v>
      </c>
      <c r="J43" s="116">
        <f>J17+J26+J34+J41</f>
        <v>0</v>
      </c>
      <c r="K43" s="120">
        <f>K17+K26+K34+K41</f>
        <v>121.25</v>
      </c>
      <c r="L43" s="120">
        <f>L17+L26+L34+L41</f>
        <v>55.5</v>
      </c>
    </row>
    <row r="44" spans="1:12" s="124" customFormat="1" ht="20.399999999999999" customHeight="1" x14ac:dyDescent="0.55000000000000004">
      <c r="A44" s="82"/>
      <c r="B44" s="146"/>
      <c r="C44" s="98" t="s">
        <v>19</v>
      </c>
      <c r="D44" s="147" t="s">
        <v>116</v>
      </c>
      <c r="E44" s="101" t="s">
        <v>102</v>
      </c>
      <c r="F44" s="121">
        <f>F43/8</f>
        <v>4.40625</v>
      </c>
      <c r="G44" s="121">
        <f t="shared" ref="G44:J44" si="7">G43/8</f>
        <v>8.75</v>
      </c>
      <c r="H44" s="121">
        <f t="shared" si="7"/>
        <v>0.625</v>
      </c>
      <c r="I44" s="121">
        <f t="shared" si="7"/>
        <v>0.625</v>
      </c>
      <c r="J44" s="122">
        <f t="shared" si="7"/>
        <v>0</v>
      </c>
      <c r="K44" s="123">
        <f>K43/8</f>
        <v>15.15625</v>
      </c>
      <c r="L44" s="122">
        <f>L43/8</f>
        <v>6.9375</v>
      </c>
    </row>
    <row r="45" spans="1:12" s="124" customFormat="1" x14ac:dyDescent="0.55000000000000004">
      <c r="A45" s="103"/>
      <c r="B45" s="148"/>
      <c r="C45" s="149"/>
      <c r="D45" s="149"/>
      <c r="E45" s="153"/>
      <c r="F45" s="132"/>
      <c r="G45" s="150"/>
      <c r="H45" s="150"/>
      <c r="I45" s="150"/>
      <c r="J45" s="150"/>
      <c r="K45" s="132"/>
      <c r="L45" s="132"/>
    </row>
  </sheetData>
  <mergeCells count="3">
    <mergeCell ref="B1:L1"/>
    <mergeCell ref="B2:L2"/>
    <mergeCell ref="F3:L3"/>
  </mergeCells>
  <printOptions gridLines="1"/>
  <pageMargins left="0.2" right="0.2" top="0.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Approach - Scope of 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Ray</dc:creator>
  <cp:lastModifiedBy>Janet Ray</cp:lastModifiedBy>
  <cp:lastPrinted>2019-05-07T15:36:09Z</cp:lastPrinted>
  <dcterms:created xsi:type="dcterms:W3CDTF">2012-05-20T03:48:27Z</dcterms:created>
  <dcterms:modified xsi:type="dcterms:W3CDTF">2019-05-07T15:36:45Z</dcterms:modified>
</cp:coreProperties>
</file>